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3"/>
  </bookViews>
  <sheets>
    <sheet name="Concrete" sheetId="1" r:id="rId1"/>
    <sheet name="Nylon" sheetId="2" r:id="rId2"/>
    <sheet name="Steel" sheetId="3" r:id="rId3"/>
    <sheet name="Wood" sheetId="4" r:id="rId4"/>
  </sheets>
  <definedNames/>
  <calcPr fullCalcOnLoad="1"/>
</workbook>
</file>

<file path=xl/sharedStrings.xml><?xml version="1.0" encoding="utf-8"?>
<sst xmlns="http://schemas.openxmlformats.org/spreadsheetml/2006/main" count="179" uniqueCount="56">
  <si>
    <t>Material</t>
  </si>
  <si>
    <t>Wood</t>
  </si>
  <si>
    <t>Sigma-max</t>
  </si>
  <si>
    <t xml:space="preserve">MPa </t>
  </si>
  <si>
    <t>E</t>
  </si>
  <si>
    <t>Safety Factor</t>
  </si>
  <si>
    <t>b</t>
  </si>
  <si>
    <t>h-strength</t>
  </si>
  <si>
    <t>Moment</t>
  </si>
  <si>
    <t>Nmm</t>
  </si>
  <si>
    <t>Span</t>
  </si>
  <si>
    <t>load</t>
  </si>
  <si>
    <t>m</t>
  </si>
  <si>
    <t>kN/m</t>
  </si>
  <si>
    <t>kNm</t>
  </si>
  <si>
    <t>h stiffness</t>
  </si>
  <si>
    <t>mm</t>
  </si>
  <si>
    <t>Allowable Deflection</t>
  </si>
  <si>
    <t>Allowable Sigma</t>
  </si>
  <si>
    <t>N/mm</t>
  </si>
  <si>
    <t>N/mm2</t>
  </si>
  <si>
    <t>Density</t>
  </si>
  <si>
    <t>kg/m3</t>
  </si>
  <si>
    <t>Volume</t>
  </si>
  <si>
    <t>m3</t>
  </si>
  <si>
    <t>Mass</t>
  </si>
  <si>
    <t>kg</t>
  </si>
  <si>
    <t>choice</t>
  </si>
  <si>
    <t>Steel</t>
  </si>
  <si>
    <t>Nylon</t>
  </si>
  <si>
    <t>Concrete</t>
  </si>
  <si>
    <t>- brittle failure mode = high safety factor</t>
  </si>
  <si>
    <t>- low tensile strength governs all practical designs</t>
  </si>
  <si>
    <t>Comments</t>
  </si>
  <si>
    <t>- very high mass makes building difficult</t>
  </si>
  <si>
    <t>- 400 wide beam = continuous slab -- may be the simplest design!</t>
  </si>
  <si>
    <t>-tensile failure is generally unacceptable and hence NONE of these designs is practical</t>
  </si>
  <si>
    <t>-plastic beams 6 mm wide are likely impractical</t>
  </si>
  <si>
    <t xml:space="preserve">- low stiffness governs all practical designs. </t>
  </si>
  <si>
    <t>-lack of stiffness is a challenge -- possible but problematic</t>
  </si>
  <si>
    <t>-temperature effects and creep as well as cost and sustainability are problems</t>
  </si>
  <si>
    <t>-  tensile strength governs all practical designs because steel is very stiff</t>
  </si>
  <si>
    <t>- mass is acceptable for the narrower beams</t>
  </si>
  <si>
    <t>- 400 wide beam = continuous slab -- would be VERY heavy and expensive</t>
  </si>
  <si>
    <t>-the thinner designs are pracitical but buckling, crumpling and corrosion are a problem</t>
  </si>
  <si>
    <t>- 1 or 2 mm will likely not work because of buckling -- need to shape the beam to prevent this</t>
  </si>
  <si>
    <t xml:space="preserve">-  tensile strength governs narrow beams and stiffness governs wide and shallow beams </t>
  </si>
  <si>
    <t>- lightweight solution for all but wide (over 70 mm) beams</t>
  </si>
  <si>
    <t>-the thinner designs are technically possible but buckling, crumpling and decay are a problem</t>
  </si>
  <si>
    <t>-minimum 20 mm or shape as I beam, 30 to 50 mm preferred for practical reasons</t>
  </si>
  <si>
    <t>- how to attach decking material?</t>
  </si>
  <si>
    <t>-lots of width to attach decking</t>
  </si>
  <si>
    <t>- attachment of deck a challenge for thinner beams</t>
  </si>
  <si>
    <t>Selfweight</t>
  </si>
  <si>
    <t>- slab material would be heavy and expensive but also remarkably thick</t>
  </si>
  <si>
    <t>- 400 wide beam = continuous slab -- heavy  and expensive but cheaper and lighter than other solutions), and perhaps possible in some cases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</si>
</sst>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00_-;\-* #,##0.000_-;_-* &quot;-&quot;??_-;_-@_-"/>
    <numFmt numFmtId="171" formatCode="_-* #,##0.0_-;\-* #,##0.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1" fontId="0" fillId="0" borderId="0" xfId="15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36" sqref="B36"/>
    </sheetView>
  </sheetViews>
  <sheetFormatPr defaultColWidth="9.140625" defaultRowHeight="12.75"/>
  <cols>
    <col min="4" max="4" width="12.421875" style="0" bestFit="1" customWidth="1"/>
  </cols>
  <sheetData>
    <row r="2" spans="1:2" ht="12.75">
      <c r="A2" s="1" t="s">
        <v>0</v>
      </c>
      <c r="B2" s="2" t="s">
        <v>30</v>
      </c>
    </row>
    <row r="4" spans="2:6" ht="12.75">
      <c r="B4" s="1" t="s">
        <v>11</v>
      </c>
      <c r="C4">
        <f>2*0.4</f>
        <v>0.8</v>
      </c>
      <c r="D4" t="s">
        <v>13</v>
      </c>
      <c r="E4">
        <f>C4</f>
        <v>0.8</v>
      </c>
      <c r="F4" t="s">
        <v>19</v>
      </c>
    </row>
    <row r="5" spans="2:6" ht="12.75">
      <c r="B5" s="1" t="s">
        <v>10</v>
      </c>
      <c r="C5">
        <v>3.6</v>
      </c>
      <c r="D5" t="s">
        <v>12</v>
      </c>
      <c r="E5">
        <f>C5*1000</f>
        <v>3600</v>
      </c>
      <c r="F5" t="s">
        <v>16</v>
      </c>
    </row>
    <row r="6" spans="2:6" ht="12.75">
      <c r="B6" s="1" t="s">
        <v>8</v>
      </c>
      <c r="C6">
        <f>C4*C5^2/8</f>
        <v>1.2960000000000003</v>
      </c>
      <c r="D6" t="s">
        <v>14</v>
      </c>
      <c r="E6">
        <f>C6</f>
        <v>1.2960000000000003</v>
      </c>
      <c r="F6" t="s">
        <v>9</v>
      </c>
    </row>
    <row r="8" spans="2:6" ht="12.75">
      <c r="B8" s="1" t="s">
        <v>17</v>
      </c>
      <c r="C8">
        <v>10</v>
      </c>
      <c r="D8" t="s">
        <v>16</v>
      </c>
      <c r="E8">
        <f>C8</f>
        <v>10</v>
      </c>
      <c r="F8" t="s">
        <v>16</v>
      </c>
    </row>
    <row r="9" spans="2:6" ht="12.75">
      <c r="B9" s="1" t="s">
        <v>2</v>
      </c>
      <c r="C9">
        <v>7</v>
      </c>
      <c r="D9" t="s">
        <v>3</v>
      </c>
      <c r="E9">
        <f>C9</f>
        <v>7</v>
      </c>
      <c r="F9" t="s">
        <v>20</v>
      </c>
    </row>
    <row r="10" spans="2:6" ht="12.75">
      <c r="B10" s="1" t="s">
        <v>4</v>
      </c>
      <c r="C10">
        <v>30000</v>
      </c>
      <c r="D10" t="s">
        <v>3</v>
      </c>
      <c r="E10">
        <f>C10</f>
        <v>30000</v>
      </c>
      <c r="F10" t="s">
        <v>20</v>
      </c>
    </row>
    <row r="11" spans="2:5" ht="12.75">
      <c r="B11" s="1" t="s">
        <v>21</v>
      </c>
      <c r="C11">
        <v>2200</v>
      </c>
      <c r="D11" t="s">
        <v>22</v>
      </c>
      <c r="E11">
        <f>C11</f>
        <v>2200</v>
      </c>
    </row>
    <row r="12" ht="12.75">
      <c r="B12" s="1"/>
    </row>
    <row r="13" spans="2:4" ht="12.75">
      <c r="B13" s="1" t="s">
        <v>5</v>
      </c>
      <c r="C13">
        <v>4</v>
      </c>
      <c r="D13" s="12" t="s">
        <v>31</v>
      </c>
    </row>
    <row r="14" spans="2:4" ht="12.75">
      <c r="B14" s="1" t="s">
        <v>18</v>
      </c>
      <c r="C14">
        <f>C9/C13</f>
        <v>1.75</v>
      </c>
      <c r="D14" t="s">
        <v>3</v>
      </c>
    </row>
    <row r="15" ht="12.75">
      <c r="F15" s="2" t="s">
        <v>27</v>
      </c>
    </row>
    <row r="16" spans="2:10" ht="12.75">
      <c r="B16" s="9" t="s">
        <v>6</v>
      </c>
      <c r="C16" s="9" t="s">
        <v>7</v>
      </c>
      <c r="D16" s="9" t="s">
        <v>15</v>
      </c>
      <c r="E16" s="9"/>
      <c r="F16" s="9" t="s">
        <v>23</v>
      </c>
      <c r="G16" s="9" t="s">
        <v>25</v>
      </c>
      <c r="J16" t="s">
        <v>53</v>
      </c>
    </row>
    <row r="17" spans="2:15" ht="12.75">
      <c r="B17" s="10" t="s">
        <v>16</v>
      </c>
      <c r="C17" s="10" t="s">
        <v>16</v>
      </c>
      <c r="D17" s="10" t="s">
        <v>16</v>
      </c>
      <c r="E17" s="10"/>
      <c r="F17" s="10" t="s">
        <v>24</v>
      </c>
      <c r="G17" s="10" t="s">
        <v>26</v>
      </c>
      <c r="J17" t="s">
        <v>19</v>
      </c>
      <c r="L17" s="1"/>
      <c r="M17" s="1"/>
      <c r="N17" s="1"/>
      <c r="O17" s="1"/>
    </row>
    <row r="18" spans="2:15" ht="12.75">
      <c r="B18">
        <v>50</v>
      </c>
      <c r="C18" s="11">
        <f aca="true" t="shared" si="0" ref="C18:C37">SQRT((6*$C$6)/($C$14*$B18))*1000</f>
        <v>298.1083216358971</v>
      </c>
      <c r="D18" s="4">
        <f aca="true" t="shared" si="1" ref="D18:D37">($C$4*($C$5*1000)^4/($C$8*384*$C$10)*12/B18)^(1/3)</f>
        <v>65.41634134195701</v>
      </c>
      <c r="E18" s="5">
        <f aca="true" t="shared" si="2" ref="E18:E37">MAX(C18:D18)</f>
        <v>298.1083216358971</v>
      </c>
      <c r="F18" s="6">
        <f aca="true" t="shared" si="3" ref="F18:F37">B18*E18*$C$5/1000000</f>
        <v>0.05365949789446148</v>
      </c>
      <c r="G18" s="4">
        <f aca="true" t="shared" si="4" ref="G18:G37">F18*$C$11</f>
        <v>118.05089536781524</v>
      </c>
      <c r="J18" s="7">
        <f aca="true" t="shared" si="5" ref="J18:J37">G18*9.81/$E$5</f>
        <v>0.3216886898772966</v>
      </c>
      <c r="L18" s="6"/>
      <c r="M18" s="3"/>
      <c r="N18" s="6"/>
      <c r="O18" s="3"/>
    </row>
    <row r="19" spans="2:15" ht="12.75">
      <c r="B19">
        <f>B18+10</f>
        <v>60</v>
      </c>
      <c r="C19" s="11">
        <f t="shared" si="0"/>
        <v>272.13442056664366</v>
      </c>
      <c r="D19" s="4">
        <f t="shared" si="1"/>
        <v>61.559134080361055</v>
      </c>
      <c r="E19" s="5">
        <f t="shared" si="2"/>
        <v>272.13442056664366</v>
      </c>
      <c r="F19" s="6">
        <f t="shared" si="3"/>
        <v>0.058781034842395025</v>
      </c>
      <c r="G19" s="4">
        <f t="shared" si="4"/>
        <v>129.31827665326907</v>
      </c>
      <c r="J19" s="7">
        <f t="shared" si="5"/>
        <v>0.35239230388015824</v>
      </c>
      <c r="L19" s="6"/>
      <c r="M19" s="3"/>
      <c r="N19" s="6"/>
      <c r="O19" s="3"/>
    </row>
    <row r="20" spans="2:15" ht="12.75">
      <c r="B20">
        <f aca="true" t="shared" si="6" ref="B20:B37">B19+10</f>
        <v>70</v>
      </c>
      <c r="C20" s="11">
        <f t="shared" si="0"/>
        <v>251.94751640055551</v>
      </c>
      <c r="D20" s="4">
        <f t="shared" si="1"/>
        <v>58.475898778659115</v>
      </c>
      <c r="E20" s="5">
        <f t="shared" si="2"/>
        <v>251.94751640055551</v>
      </c>
      <c r="F20" s="6">
        <f t="shared" si="3"/>
        <v>0.06349077413293999</v>
      </c>
      <c r="G20" s="4">
        <f t="shared" si="4"/>
        <v>139.67970309246797</v>
      </c>
      <c r="J20" s="7">
        <f t="shared" si="5"/>
        <v>0.3806271909269752</v>
      </c>
      <c r="L20" s="6"/>
      <c r="M20" s="3"/>
      <c r="N20" s="6"/>
      <c r="O20" s="3"/>
    </row>
    <row r="21" spans="2:15" ht="12.75">
      <c r="B21">
        <f t="shared" si="6"/>
        <v>80</v>
      </c>
      <c r="C21" s="11">
        <f t="shared" si="0"/>
        <v>235.6753214548718</v>
      </c>
      <c r="D21" s="4">
        <f t="shared" si="1"/>
        <v>55.93018510716941</v>
      </c>
      <c r="E21" s="5">
        <f t="shared" si="2"/>
        <v>235.6753214548718</v>
      </c>
      <c r="F21" s="6">
        <f t="shared" si="3"/>
        <v>0.06787449257900308</v>
      </c>
      <c r="G21" s="4">
        <f t="shared" si="4"/>
        <v>149.32388367380676</v>
      </c>
      <c r="J21" s="7">
        <f t="shared" si="5"/>
        <v>0.40690758301112345</v>
      </c>
      <c r="L21" s="6"/>
      <c r="M21" s="3"/>
      <c r="N21" s="6"/>
      <c r="O21" s="3"/>
    </row>
    <row r="22" spans="2:15" ht="12.75">
      <c r="B22">
        <f t="shared" si="6"/>
        <v>90</v>
      </c>
      <c r="C22" s="11">
        <f t="shared" si="0"/>
        <v>222.19682394541238</v>
      </c>
      <c r="D22" s="4">
        <f t="shared" si="1"/>
        <v>53.77685695868597</v>
      </c>
      <c r="E22" s="5">
        <f t="shared" si="2"/>
        <v>222.19682394541238</v>
      </c>
      <c r="F22" s="6">
        <f t="shared" si="3"/>
        <v>0.0719917709583136</v>
      </c>
      <c r="G22" s="4">
        <f t="shared" si="4"/>
        <v>158.38189610828994</v>
      </c>
      <c r="J22" s="7">
        <f t="shared" si="5"/>
        <v>0.4315906668950901</v>
      </c>
      <c r="L22" s="6"/>
      <c r="M22" s="3"/>
      <c r="N22" s="6"/>
      <c r="O22" s="3"/>
    </row>
    <row r="23" spans="2:15" ht="12.75">
      <c r="B23">
        <f t="shared" si="6"/>
        <v>100</v>
      </c>
      <c r="C23" s="11">
        <f t="shared" si="0"/>
        <v>210.79441575688318</v>
      </c>
      <c r="D23" s="4">
        <f t="shared" si="1"/>
        <v>51.9209845310667</v>
      </c>
      <c r="E23" s="5">
        <f t="shared" si="2"/>
        <v>210.79441575688318</v>
      </c>
      <c r="F23" s="6">
        <f t="shared" si="3"/>
        <v>0.07588598967247794</v>
      </c>
      <c r="G23" s="4">
        <f t="shared" si="4"/>
        <v>166.94917727945145</v>
      </c>
      <c r="J23" s="7">
        <f t="shared" si="5"/>
        <v>0.4549365080865052</v>
      </c>
      <c r="L23" s="6"/>
      <c r="M23" s="3"/>
      <c r="N23" s="6"/>
      <c r="O23" s="3"/>
    </row>
    <row r="24" spans="2:15" ht="12.75">
      <c r="B24">
        <f t="shared" si="6"/>
        <v>110</v>
      </c>
      <c r="C24" s="11">
        <f t="shared" si="0"/>
        <v>200.98458944606972</v>
      </c>
      <c r="D24" s="4">
        <f t="shared" si="1"/>
        <v>50.297379319481145</v>
      </c>
      <c r="E24" s="5">
        <f t="shared" si="2"/>
        <v>200.98458944606972</v>
      </c>
      <c r="F24" s="6">
        <f t="shared" si="3"/>
        <v>0.07958989742064361</v>
      </c>
      <c r="G24" s="4">
        <f t="shared" si="4"/>
        <v>175.09777432541594</v>
      </c>
      <c r="J24" s="7">
        <f t="shared" si="5"/>
        <v>0.47714143503675843</v>
      </c>
      <c r="L24" s="6"/>
      <c r="M24" s="3"/>
      <c r="N24" s="6"/>
      <c r="O24" s="3"/>
    </row>
    <row r="25" spans="2:15" ht="12.75">
      <c r="B25">
        <f t="shared" si="6"/>
        <v>120</v>
      </c>
      <c r="C25" s="11">
        <f t="shared" si="0"/>
        <v>192.4280941769456</v>
      </c>
      <c r="D25" s="4">
        <f t="shared" si="1"/>
        <v>48.8595170987083</v>
      </c>
      <c r="E25" s="5">
        <f t="shared" si="2"/>
        <v>192.4280941769456</v>
      </c>
      <c r="F25" s="6">
        <f t="shared" si="3"/>
        <v>0.0831289366844405</v>
      </c>
      <c r="G25" s="4">
        <f t="shared" si="4"/>
        <v>182.8836607057691</v>
      </c>
      <c r="J25" s="7">
        <f t="shared" si="5"/>
        <v>0.49835797542322086</v>
      </c>
      <c r="L25" s="6"/>
      <c r="M25" s="3"/>
      <c r="N25" s="6"/>
      <c r="O25" s="3"/>
    </row>
    <row r="26" spans="2:15" ht="12.75">
      <c r="B26">
        <f t="shared" si="6"/>
        <v>130</v>
      </c>
      <c r="C26" s="11">
        <f t="shared" si="0"/>
        <v>184.8789327647144</v>
      </c>
      <c r="D26" s="4">
        <f t="shared" si="1"/>
        <v>47.57313826844856</v>
      </c>
      <c r="E26" s="5">
        <f t="shared" si="2"/>
        <v>184.8789327647144</v>
      </c>
      <c r="F26" s="6">
        <f t="shared" si="3"/>
        <v>0.08652334053388634</v>
      </c>
      <c r="G26" s="4">
        <f t="shared" si="4"/>
        <v>190.35134917454997</v>
      </c>
      <c r="J26" s="7">
        <f t="shared" si="5"/>
        <v>0.5187074265006487</v>
      </c>
      <c r="L26" s="6"/>
      <c r="M26" s="3"/>
      <c r="N26" s="6"/>
      <c r="O26" s="3"/>
    </row>
    <row r="27" spans="2:10" ht="12.75">
      <c r="B27">
        <f t="shared" si="6"/>
        <v>140</v>
      </c>
      <c r="C27" s="11">
        <f t="shared" si="0"/>
        <v>178.1537973499417</v>
      </c>
      <c r="D27" s="4">
        <f t="shared" si="1"/>
        <v>46.41235161801471</v>
      </c>
      <c r="E27" s="5">
        <f t="shared" si="2"/>
        <v>178.1537973499417</v>
      </c>
      <c r="F27" s="6">
        <f t="shared" si="3"/>
        <v>0.08978951386437062</v>
      </c>
      <c r="G27" s="4">
        <f t="shared" si="4"/>
        <v>197.53693050161536</v>
      </c>
      <c r="J27" s="7">
        <f t="shared" si="5"/>
        <v>0.5382881356169019</v>
      </c>
    </row>
    <row r="28" spans="2:10" ht="12.75">
      <c r="B28">
        <f t="shared" si="6"/>
        <v>150</v>
      </c>
      <c r="C28" s="11">
        <f t="shared" si="0"/>
        <v>172.11291974415272</v>
      </c>
      <c r="D28" s="4">
        <f t="shared" si="1"/>
        <v>45.35715779621544</v>
      </c>
      <c r="E28" s="5">
        <f t="shared" si="2"/>
        <v>172.11291974415272</v>
      </c>
      <c r="F28" s="6">
        <f t="shared" si="3"/>
        <v>0.09294097666184248</v>
      </c>
      <c r="G28" s="4">
        <f t="shared" si="4"/>
        <v>204.47014865605345</v>
      </c>
      <c r="J28" s="7">
        <f t="shared" si="5"/>
        <v>0.5571811550877457</v>
      </c>
    </row>
    <row r="29" spans="2:10" ht="12.75">
      <c r="B29">
        <f t="shared" si="6"/>
        <v>160</v>
      </c>
      <c r="C29" s="11">
        <f t="shared" si="0"/>
        <v>166.64761795905926</v>
      </c>
      <c r="D29" s="4">
        <f t="shared" si="1"/>
        <v>44.391817337948474</v>
      </c>
      <c r="E29" s="5">
        <f t="shared" si="2"/>
        <v>166.64761795905926</v>
      </c>
      <c r="F29" s="6">
        <f t="shared" si="3"/>
        <v>0.09598902794441813</v>
      </c>
      <c r="G29" s="4">
        <f t="shared" si="4"/>
        <v>211.17586147771988</v>
      </c>
      <c r="J29" s="7">
        <f t="shared" si="5"/>
        <v>0.5754542225267867</v>
      </c>
    </row>
    <row r="30" spans="2:10" ht="12.75">
      <c r="B30">
        <f t="shared" si="6"/>
        <v>170</v>
      </c>
      <c r="C30" s="11">
        <f t="shared" si="0"/>
        <v>161.67193673006588</v>
      </c>
      <c r="D30" s="4">
        <f t="shared" si="1"/>
        <v>43.50374172192599</v>
      </c>
      <c r="E30" s="5">
        <f t="shared" si="2"/>
        <v>161.67193673006588</v>
      </c>
      <c r="F30" s="6">
        <f t="shared" si="3"/>
        <v>0.09894322527880033</v>
      </c>
      <c r="G30" s="4">
        <f t="shared" si="4"/>
        <v>217.67509561336072</v>
      </c>
      <c r="J30" s="7">
        <f t="shared" si="5"/>
        <v>0.5931646355464081</v>
      </c>
    </row>
    <row r="31" spans="2:10" ht="12.75">
      <c r="B31">
        <f t="shared" si="6"/>
        <v>180</v>
      </c>
      <c r="C31" s="11">
        <f t="shared" si="0"/>
        <v>157.11688096991452</v>
      </c>
      <c r="D31" s="4">
        <f t="shared" si="1"/>
        <v>42.68271965388076</v>
      </c>
      <c r="E31" s="5">
        <f t="shared" si="2"/>
        <v>157.11688096991452</v>
      </c>
      <c r="F31" s="6">
        <f t="shared" si="3"/>
        <v>0.10181173886850461</v>
      </c>
      <c r="G31" s="4">
        <f t="shared" si="4"/>
        <v>223.98582551071016</v>
      </c>
      <c r="J31" s="7">
        <f t="shared" si="5"/>
        <v>0.6103613745166853</v>
      </c>
    </row>
    <row r="32" spans="2:10" ht="12.75">
      <c r="B32">
        <f t="shared" si="6"/>
        <v>190</v>
      </c>
      <c r="C32" s="11">
        <f t="shared" si="0"/>
        <v>152.92634228743438</v>
      </c>
      <c r="D32" s="4">
        <f t="shared" si="1"/>
        <v>41.92036467520375</v>
      </c>
      <c r="E32" s="5">
        <f t="shared" si="2"/>
        <v>152.92634228743438</v>
      </c>
      <c r="F32" s="6">
        <f t="shared" si="3"/>
        <v>0.10460161812460511</v>
      </c>
      <c r="G32" s="4">
        <f t="shared" si="4"/>
        <v>230.12355987413125</v>
      </c>
      <c r="J32" s="7">
        <f t="shared" si="5"/>
        <v>0.6270867006570077</v>
      </c>
    </row>
    <row r="33" spans="2:10" ht="12.75">
      <c r="B33">
        <f t="shared" si="6"/>
        <v>200</v>
      </c>
      <c r="C33" s="11">
        <f t="shared" si="0"/>
        <v>149.05416081794854</v>
      </c>
      <c r="D33" s="4">
        <f t="shared" si="1"/>
        <v>41.20971273191994</v>
      </c>
      <c r="E33" s="5">
        <f t="shared" si="2"/>
        <v>149.05416081794854</v>
      </c>
      <c r="F33" s="6">
        <f t="shared" si="3"/>
        <v>0.10731899578892296</v>
      </c>
      <c r="G33" s="4">
        <f t="shared" si="4"/>
        <v>236.1017907356305</v>
      </c>
      <c r="J33" s="7">
        <f t="shared" si="5"/>
        <v>0.6433773797545932</v>
      </c>
    </row>
    <row r="34" spans="2:10" ht="12.75">
      <c r="B34">
        <v>400</v>
      </c>
      <c r="C34" s="11">
        <f t="shared" si="0"/>
        <v>105.39720787844159</v>
      </c>
      <c r="D34" s="4">
        <f>($C$4*($C$5*1000)^4/($C$8*384*$C$10)*12/B34)^(1/3)</f>
        <v>32.708170670978504</v>
      </c>
      <c r="E34" s="5">
        <f>MAX(C34:D34)</f>
        <v>105.39720787844159</v>
      </c>
      <c r="F34" s="6">
        <f>B34*E34*$C$5/1000000</f>
        <v>0.15177197934495587</v>
      </c>
      <c r="G34" s="4">
        <f t="shared" si="4"/>
        <v>333.8983545589029</v>
      </c>
      <c r="J34" s="7">
        <f>G34*9.81/$E$5</f>
        <v>0.9098730161730104</v>
      </c>
    </row>
    <row r="35" spans="3:10" ht="12.75">
      <c r="C35" s="11"/>
      <c r="D35" s="4"/>
      <c r="E35" s="5"/>
      <c r="F35" s="6"/>
      <c r="G35" s="3"/>
      <c r="J35" s="7"/>
    </row>
    <row r="36" spans="2:10" ht="12.75">
      <c r="B36" s="2" t="s">
        <v>33</v>
      </c>
      <c r="C36" s="11"/>
      <c r="D36" s="4"/>
      <c r="E36" s="5"/>
      <c r="F36" s="6"/>
      <c r="G36" s="3"/>
      <c r="J36" s="7"/>
    </row>
    <row r="37" spans="2:10" ht="12.75">
      <c r="B37" s="12" t="s">
        <v>32</v>
      </c>
      <c r="C37" s="11"/>
      <c r="D37" s="4"/>
      <c r="E37" s="5"/>
      <c r="F37" s="6"/>
      <c r="G37" s="3"/>
      <c r="J37" s="7"/>
    </row>
    <row r="38" ht="12.75">
      <c r="B38" s="12" t="s">
        <v>34</v>
      </c>
    </row>
    <row r="39" ht="12.75">
      <c r="B39" s="12" t="s">
        <v>35</v>
      </c>
    </row>
    <row r="40" ht="12.75">
      <c r="B40" s="12" t="s">
        <v>36</v>
      </c>
    </row>
    <row r="41" ht="12.75">
      <c r="B41" s="12" t="s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B31" sqref="B31"/>
    </sheetView>
  </sheetViews>
  <sheetFormatPr defaultColWidth="9.140625" defaultRowHeight="12.75"/>
  <sheetData>
    <row r="2" spans="1:2" ht="12.75">
      <c r="A2" s="1" t="s">
        <v>0</v>
      </c>
      <c r="B2" s="2" t="s">
        <v>29</v>
      </c>
    </row>
    <row r="4" spans="2:6" ht="12.75">
      <c r="B4" s="1" t="s">
        <v>11</v>
      </c>
      <c r="C4">
        <f>2*0.4</f>
        <v>0.8</v>
      </c>
      <c r="D4" t="s">
        <v>13</v>
      </c>
      <c r="E4">
        <f>C4</f>
        <v>0.8</v>
      </c>
      <c r="F4" t="s">
        <v>19</v>
      </c>
    </row>
    <row r="5" spans="2:6" ht="12.75">
      <c r="B5" s="1" t="s">
        <v>10</v>
      </c>
      <c r="C5">
        <v>3.6</v>
      </c>
      <c r="D5" t="s">
        <v>12</v>
      </c>
      <c r="E5">
        <f>C5*1000</f>
        <v>3600</v>
      </c>
      <c r="F5" t="s">
        <v>16</v>
      </c>
    </row>
    <row r="6" spans="2:6" ht="12.75">
      <c r="B6" s="1" t="s">
        <v>8</v>
      </c>
      <c r="C6">
        <f>C4*C5^2/8</f>
        <v>1.2960000000000003</v>
      </c>
      <c r="D6" t="s">
        <v>14</v>
      </c>
      <c r="E6">
        <f>C6</f>
        <v>1.2960000000000003</v>
      </c>
      <c r="F6" t="s">
        <v>9</v>
      </c>
    </row>
    <row r="8" spans="2:6" ht="12.75">
      <c r="B8" s="1" t="s">
        <v>17</v>
      </c>
      <c r="C8">
        <v>10</v>
      </c>
      <c r="D8" t="s">
        <v>16</v>
      </c>
      <c r="E8">
        <f>C8</f>
        <v>10</v>
      </c>
      <c r="F8" t="s">
        <v>16</v>
      </c>
    </row>
    <row r="9" spans="2:6" ht="12.75">
      <c r="B9" s="1" t="s">
        <v>2</v>
      </c>
      <c r="C9">
        <v>70</v>
      </c>
      <c r="D9" t="s">
        <v>3</v>
      </c>
      <c r="E9">
        <f>C9</f>
        <v>70</v>
      </c>
      <c r="F9" t="s">
        <v>20</v>
      </c>
    </row>
    <row r="10" spans="2:6" ht="12.75">
      <c r="B10" s="1" t="s">
        <v>4</v>
      </c>
      <c r="C10">
        <v>3000</v>
      </c>
      <c r="D10" t="s">
        <v>3</v>
      </c>
      <c r="E10">
        <f>C10</f>
        <v>3000</v>
      </c>
      <c r="F10" t="s">
        <v>20</v>
      </c>
    </row>
    <row r="11" spans="2:5" ht="12.75">
      <c r="B11" s="1" t="s">
        <v>21</v>
      </c>
      <c r="C11">
        <v>1150</v>
      </c>
      <c r="D11" t="s">
        <v>22</v>
      </c>
      <c r="E11">
        <f>C11</f>
        <v>1150</v>
      </c>
    </row>
    <row r="12" ht="12.75">
      <c r="B12" s="1"/>
    </row>
    <row r="13" spans="2:3" ht="12.75">
      <c r="B13" s="1" t="s">
        <v>5</v>
      </c>
      <c r="C13">
        <v>2.5</v>
      </c>
    </row>
    <row r="14" spans="2:4" ht="12.75">
      <c r="B14" s="1" t="s">
        <v>18</v>
      </c>
      <c r="C14">
        <f>C9/C13</f>
        <v>28</v>
      </c>
      <c r="D14" t="s">
        <v>3</v>
      </c>
    </row>
    <row r="15" ht="12.75">
      <c r="F15" s="2" t="s">
        <v>27</v>
      </c>
    </row>
    <row r="16" spans="2:10" ht="12.75">
      <c r="B16" s="9" t="s">
        <v>6</v>
      </c>
      <c r="C16" s="9" t="s">
        <v>7</v>
      </c>
      <c r="D16" s="9" t="s">
        <v>15</v>
      </c>
      <c r="E16" s="9"/>
      <c r="F16" s="9" t="s">
        <v>23</v>
      </c>
      <c r="G16" s="9" t="s">
        <v>25</v>
      </c>
      <c r="J16" t="s">
        <v>53</v>
      </c>
    </row>
    <row r="17" spans="2:10" ht="12.75">
      <c r="B17" s="10" t="s">
        <v>16</v>
      </c>
      <c r="C17" s="10" t="s">
        <v>16</v>
      </c>
      <c r="D17" s="10" t="s">
        <v>16</v>
      </c>
      <c r="E17" s="10"/>
      <c r="F17" s="10" t="s">
        <v>24</v>
      </c>
      <c r="G17" s="10" t="s">
        <v>26</v>
      </c>
      <c r="J17" t="s">
        <v>19</v>
      </c>
    </row>
    <row r="18" spans="2:10" ht="12.75">
      <c r="B18">
        <v>4</v>
      </c>
      <c r="C18" s="5">
        <f aca="true" t="shared" si="0" ref="C18:C35">SQRT((6*$C$6)/($C$14*$B18))*1000</f>
        <v>263.49301969610394</v>
      </c>
      <c r="D18" s="4">
        <f aca="true" t="shared" si="1" ref="D18:D34">($C$4*($C$5*1000)^4/($C$8*384*$C$10)*12/B18)^(1/3)</f>
        <v>327.0817067097851</v>
      </c>
      <c r="E18" s="5">
        <f aca="true" t="shared" si="2" ref="E18:E34">MAX(C18:D18)</f>
        <v>327.0817067097851</v>
      </c>
      <c r="F18" s="6">
        <f aca="true" t="shared" si="3" ref="F18:F34">B18*E18*$C$5/1000000</f>
        <v>0.004709976576620906</v>
      </c>
      <c r="G18" s="3">
        <f aca="true" t="shared" si="4" ref="G18:G35">F18*$C$11</f>
        <v>5.416473063114042</v>
      </c>
      <c r="J18" s="7">
        <f>G18*9.81/$E$5</f>
        <v>0.014759889096985763</v>
      </c>
    </row>
    <row r="19" spans="2:10" ht="12.75">
      <c r="B19">
        <v>6</v>
      </c>
      <c r="C19" s="5">
        <f t="shared" si="0"/>
        <v>215.1411496801909</v>
      </c>
      <c r="D19" s="4">
        <f t="shared" si="1"/>
        <v>285.73218935427576</v>
      </c>
      <c r="E19" s="5">
        <f t="shared" si="2"/>
        <v>285.73218935427576</v>
      </c>
      <c r="F19" s="6">
        <f t="shared" si="3"/>
        <v>0.006171815290052356</v>
      </c>
      <c r="G19" s="3">
        <f t="shared" si="4"/>
        <v>7.09758758356021</v>
      </c>
      <c r="J19" s="7">
        <f aca="true" t="shared" si="5" ref="J19:J34">G19*9.81/$E$5</f>
        <v>0.019340926165201573</v>
      </c>
    </row>
    <row r="20" spans="2:10" ht="12.75">
      <c r="B20">
        <v>8</v>
      </c>
      <c r="C20" s="5">
        <f t="shared" si="0"/>
        <v>186.31770102243564</v>
      </c>
      <c r="D20" s="4">
        <f t="shared" si="1"/>
        <v>259.6049226553333</v>
      </c>
      <c r="E20" s="5">
        <f t="shared" si="2"/>
        <v>259.6049226553333</v>
      </c>
      <c r="F20" s="6">
        <f t="shared" si="3"/>
        <v>0.0074766217724736</v>
      </c>
      <c r="G20" s="3">
        <f t="shared" si="4"/>
        <v>8.59811503834464</v>
      </c>
      <c r="J20" s="7">
        <f t="shared" si="5"/>
        <v>0.023429863479489145</v>
      </c>
    </row>
    <row r="21" spans="2:10" ht="12.75">
      <c r="B21">
        <v>10</v>
      </c>
      <c r="C21" s="5">
        <f t="shared" si="0"/>
        <v>166.64761795905926</v>
      </c>
      <c r="D21" s="4">
        <f t="shared" si="1"/>
        <v>240.99586202958108</v>
      </c>
      <c r="E21" s="5">
        <f t="shared" si="2"/>
        <v>240.99586202958108</v>
      </c>
      <c r="F21" s="6">
        <f t="shared" si="3"/>
        <v>0.008675851033064919</v>
      </c>
      <c r="G21" s="3">
        <f t="shared" si="4"/>
        <v>9.977228688024656</v>
      </c>
      <c r="J21" s="7">
        <f t="shared" si="5"/>
        <v>0.02718794817486719</v>
      </c>
    </row>
    <row r="22" spans="2:10" ht="12.75">
      <c r="B22">
        <f aca="true" t="shared" si="6" ref="B20:B34">B21+5</f>
        <v>15</v>
      </c>
      <c r="C22" s="5">
        <f t="shared" si="0"/>
        <v>136.06721028332183</v>
      </c>
      <c r="D22" s="4">
        <f t="shared" si="1"/>
        <v>210.5292771513263</v>
      </c>
      <c r="E22" s="5">
        <f t="shared" si="2"/>
        <v>210.5292771513263</v>
      </c>
      <c r="F22" s="6">
        <f t="shared" si="3"/>
        <v>0.011368580966171622</v>
      </c>
      <c r="G22" s="3">
        <f t="shared" si="4"/>
        <v>13.073868111097365</v>
      </c>
      <c r="J22" s="7">
        <f t="shared" si="5"/>
        <v>0.03562629060274033</v>
      </c>
    </row>
    <row r="23" spans="2:10" ht="12.75">
      <c r="B23">
        <f t="shared" si="6"/>
        <v>20</v>
      </c>
      <c r="C23" s="5">
        <f t="shared" si="0"/>
        <v>117.8376607274359</v>
      </c>
      <c r="D23" s="4">
        <f t="shared" si="1"/>
        <v>191.2785424528699</v>
      </c>
      <c r="E23" s="5">
        <f t="shared" si="2"/>
        <v>191.2785424528699</v>
      </c>
      <c r="F23" s="6">
        <f t="shared" si="3"/>
        <v>0.013772055056606634</v>
      </c>
      <c r="G23" s="3">
        <f t="shared" si="4"/>
        <v>15.83786331509763</v>
      </c>
      <c r="J23" s="7">
        <f t="shared" si="5"/>
        <v>0.04315817753364105</v>
      </c>
    </row>
    <row r="24" spans="2:10" ht="12.75">
      <c r="B24">
        <f t="shared" si="6"/>
        <v>25</v>
      </c>
      <c r="C24" s="5">
        <f t="shared" si="0"/>
        <v>105.39720787844159</v>
      </c>
      <c r="D24" s="4">
        <f t="shared" si="1"/>
        <v>177.56726935179375</v>
      </c>
      <c r="E24" s="5">
        <f t="shared" si="2"/>
        <v>177.56726935179375</v>
      </c>
      <c r="F24" s="6">
        <f t="shared" si="3"/>
        <v>0.01598105424166144</v>
      </c>
      <c r="G24" s="3">
        <f t="shared" si="4"/>
        <v>18.378212377910653</v>
      </c>
      <c r="J24" s="7">
        <f t="shared" si="5"/>
        <v>0.05008062872980654</v>
      </c>
    </row>
    <row r="25" spans="2:10" ht="12.75">
      <c r="B25">
        <f t="shared" si="6"/>
        <v>30</v>
      </c>
      <c r="C25" s="5">
        <f t="shared" si="0"/>
        <v>96.2140470884728</v>
      </c>
      <c r="D25" s="4">
        <f t="shared" si="1"/>
        <v>167.0971980100599</v>
      </c>
      <c r="E25" s="5">
        <f t="shared" si="2"/>
        <v>167.0971980100599</v>
      </c>
      <c r="F25" s="6">
        <f t="shared" si="3"/>
        <v>0.01804649738508647</v>
      </c>
      <c r="G25" s="3">
        <f t="shared" si="4"/>
        <v>20.75347199284944</v>
      </c>
      <c r="J25" s="7">
        <f t="shared" si="5"/>
        <v>0.05655321118051473</v>
      </c>
    </row>
    <row r="26" spans="2:10" ht="12.75">
      <c r="B26">
        <f t="shared" si="6"/>
        <v>35</v>
      </c>
      <c r="C26" s="5">
        <f t="shared" si="0"/>
        <v>89.07689867497085</v>
      </c>
      <c r="D26" s="4">
        <f t="shared" si="1"/>
        <v>158.72800979101285</v>
      </c>
      <c r="E26" s="5">
        <f t="shared" si="2"/>
        <v>158.72800979101285</v>
      </c>
      <c r="F26" s="6">
        <f t="shared" si="3"/>
        <v>0.019999729233667617</v>
      </c>
      <c r="G26" s="3">
        <f t="shared" si="4"/>
        <v>22.99968861871776</v>
      </c>
      <c r="J26" s="7">
        <f t="shared" si="5"/>
        <v>0.0626741514860059</v>
      </c>
    </row>
    <row r="27" spans="2:10" ht="12.75">
      <c r="B27">
        <f t="shared" si="6"/>
        <v>40</v>
      </c>
      <c r="C27" s="5">
        <f t="shared" si="0"/>
        <v>83.32380897952963</v>
      </c>
      <c r="D27" s="4">
        <f t="shared" si="1"/>
        <v>151.81787975431484</v>
      </c>
      <c r="E27" s="5">
        <f t="shared" si="2"/>
        <v>151.81787975431484</v>
      </c>
      <c r="F27" s="6">
        <f t="shared" si="3"/>
        <v>0.02186177468462134</v>
      </c>
      <c r="G27" s="3">
        <f t="shared" si="4"/>
        <v>25.14104088731454</v>
      </c>
      <c r="J27" s="7">
        <f t="shared" si="5"/>
        <v>0.06850933641793212</v>
      </c>
    </row>
    <row r="28" spans="2:10" ht="12.75">
      <c r="B28">
        <f t="shared" si="6"/>
        <v>45</v>
      </c>
      <c r="C28" s="5">
        <f t="shared" si="0"/>
        <v>78.55844048495726</v>
      </c>
      <c r="D28" s="4">
        <f t="shared" si="1"/>
        <v>145.97284789376155</v>
      </c>
      <c r="E28" s="5">
        <f t="shared" si="2"/>
        <v>145.97284789376155</v>
      </c>
      <c r="F28" s="6">
        <f t="shared" si="3"/>
        <v>0.02364760135878937</v>
      </c>
      <c r="G28" s="3">
        <f t="shared" si="4"/>
        <v>27.194741562607778</v>
      </c>
      <c r="J28" s="7">
        <f t="shared" si="5"/>
        <v>0.0741056707581062</v>
      </c>
    </row>
    <row r="29" spans="2:10" ht="12.75">
      <c r="B29">
        <f t="shared" si="6"/>
        <v>50</v>
      </c>
      <c r="C29" s="5">
        <f t="shared" si="0"/>
        <v>74.52708040897427</v>
      </c>
      <c r="D29" s="4">
        <f t="shared" si="1"/>
        <v>140.93523508207906</v>
      </c>
      <c r="E29" s="5">
        <f t="shared" si="2"/>
        <v>140.93523508207906</v>
      </c>
      <c r="F29" s="6">
        <f t="shared" si="3"/>
        <v>0.02536834231477423</v>
      </c>
      <c r="G29" s="3">
        <f t="shared" si="4"/>
        <v>29.173593661990363</v>
      </c>
      <c r="J29" s="7">
        <f t="shared" si="5"/>
        <v>0.07949804272892375</v>
      </c>
    </row>
    <row r="30" spans="2:10" ht="12.75">
      <c r="B30">
        <f t="shared" si="6"/>
        <v>55</v>
      </c>
      <c r="C30" s="5">
        <f t="shared" si="0"/>
        <v>71.05878305565507</v>
      </c>
      <c r="D30" s="4">
        <f t="shared" si="1"/>
        <v>136.52809249335593</v>
      </c>
      <c r="E30" s="5">
        <f t="shared" si="2"/>
        <v>136.52809249335593</v>
      </c>
      <c r="F30" s="6">
        <f t="shared" si="3"/>
        <v>0.027032562313684474</v>
      </c>
      <c r="G30" s="3">
        <f t="shared" si="4"/>
        <v>31.087446660737143</v>
      </c>
      <c r="J30" s="7">
        <f t="shared" si="5"/>
        <v>0.08471329215050873</v>
      </c>
    </row>
    <row r="31" spans="2:10" ht="12.75">
      <c r="B31">
        <f t="shared" si="6"/>
        <v>60</v>
      </c>
      <c r="C31" s="5">
        <f t="shared" si="0"/>
        <v>68.03360514166091</v>
      </c>
      <c r="D31" s="4">
        <f t="shared" si="1"/>
        <v>132.62513395105384</v>
      </c>
      <c r="E31" s="5">
        <f t="shared" si="2"/>
        <v>132.62513395105384</v>
      </c>
      <c r="F31" s="6">
        <f t="shared" si="3"/>
        <v>0.028647028933427632</v>
      </c>
      <c r="G31" s="3">
        <f t="shared" si="4"/>
        <v>32.94408327344178</v>
      </c>
      <c r="J31" s="7">
        <f t="shared" si="5"/>
        <v>0.08977262692012884</v>
      </c>
    </row>
    <row r="32" spans="2:10" ht="12.75">
      <c r="B32">
        <f t="shared" si="6"/>
        <v>65</v>
      </c>
      <c r="C32" s="5">
        <f t="shared" si="0"/>
        <v>65.36457352823068</v>
      </c>
      <c r="D32" s="4">
        <f t="shared" si="1"/>
        <v>129.13336459258207</v>
      </c>
      <c r="E32" s="5">
        <f t="shared" si="2"/>
        <v>129.13336459258207</v>
      </c>
      <c r="F32" s="6">
        <f t="shared" si="3"/>
        <v>0.030217207314664207</v>
      </c>
      <c r="G32" s="3">
        <f t="shared" si="4"/>
        <v>34.74978841186384</v>
      </c>
      <c r="J32" s="7">
        <f t="shared" si="5"/>
        <v>0.09469317342232897</v>
      </c>
    </row>
    <row r="33" spans="2:10" ht="12.75">
      <c r="B33">
        <f t="shared" si="6"/>
        <v>70</v>
      </c>
      <c r="C33" s="5">
        <f t="shared" si="0"/>
        <v>62.98687910013888</v>
      </c>
      <c r="D33" s="4">
        <f t="shared" si="1"/>
        <v>125.98250485953628</v>
      </c>
      <c r="E33" s="5">
        <f t="shared" si="2"/>
        <v>125.98250485953628</v>
      </c>
      <c r="F33" s="6">
        <f t="shared" si="3"/>
        <v>0.03174759122460315</v>
      </c>
      <c r="G33" s="3">
        <f t="shared" si="4"/>
        <v>36.50972990829362</v>
      </c>
      <c r="J33" s="7">
        <f t="shared" si="5"/>
        <v>0.09948901400010013</v>
      </c>
    </row>
    <row r="34" spans="2:10" ht="12.75">
      <c r="B34">
        <f t="shared" si="6"/>
        <v>75</v>
      </c>
      <c r="C34" s="5">
        <f t="shared" si="0"/>
        <v>60.8511063404532</v>
      </c>
      <c r="D34" s="4">
        <f t="shared" si="1"/>
        <v>123.11826816072211</v>
      </c>
      <c r="E34" s="5">
        <f t="shared" si="2"/>
        <v>123.11826816072211</v>
      </c>
      <c r="F34" s="6">
        <f t="shared" si="3"/>
        <v>0.03324193240339497</v>
      </c>
      <c r="G34" s="3">
        <f t="shared" si="4"/>
        <v>38.228222263904215</v>
      </c>
      <c r="J34" s="7">
        <f t="shared" si="5"/>
        <v>0.10417190566913899</v>
      </c>
    </row>
    <row r="35" spans="2:10" ht="12.75">
      <c r="B35">
        <v>400</v>
      </c>
      <c r="C35" s="5">
        <f t="shared" si="0"/>
        <v>26.349301969610398</v>
      </c>
      <c r="D35" s="4">
        <f>($C$4*($C$5*1000)^4/($C$8*384*$C$10)*12/B35)^(1/3)</f>
        <v>70.46761754103953</v>
      </c>
      <c r="E35" s="5">
        <f>MAX(C35:D35)</f>
        <v>70.46761754103953</v>
      </c>
      <c r="F35" s="6">
        <f>B35*E35*$C$5/1000000</f>
        <v>0.10147336925909692</v>
      </c>
      <c r="G35" s="3">
        <f t="shared" si="4"/>
        <v>116.69437464796145</v>
      </c>
      <c r="J35" s="7">
        <f>G35*9.81/$E$5</f>
        <v>0.317992170915695</v>
      </c>
    </row>
    <row r="37" ht="12.75">
      <c r="B37" s="2" t="s">
        <v>33</v>
      </c>
    </row>
    <row r="38" ht="12.75">
      <c r="B38" s="12" t="s">
        <v>38</v>
      </c>
    </row>
    <row r="39" ht="12.75">
      <c r="B39" s="12" t="s">
        <v>37</v>
      </c>
    </row>
    <row r="40" ht="12.75">
      <c r="B40" s="12" t="s">
        <v>39</v>
      </c>
    </row>
    <row r="41" ht="12.75">
      <c r="B41" s="12" t="s">
        <v>40</v>
      </c>
    </row>
    <row r="42" ht="12.75">
      <c r="B42" s="12" t="s">
        <v>52</v>
      </c>
    </row>
    <row r="43" ht="12.75">
      <c r="B43" s="12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1">
      <selection activeCell="B36" sqref="B36"/>
    </sheetView>
  </sheetViews>
  <sheetFormatPr defaultColWidth="9.140625" defaultRowHeight="12.75"/>
  <sheetData>
    <row r="2" spans="1:2" ht="12.75">
      <c r="A2" s="1" t="s">
        <v>0</v>
      </c>
      <c r="B2" s="2" t="s">
        <v>28</v>
      </c>
    </row>
    <row r="4" spans="2:6" ht="12.75">
      <c r="B4" s="1" t="s">
        <v>11</v>
      </c>
      <c r="C4">
        <f>2*0.4</f>
        <v>0.8</v>
      </c>
      <c r="D4" t="s">
        <v>13</v>
      </c>
      <c r="E4">
        <f>C4</f>
        <v>0.8</v>
      </c>
      <c r="F4" t="s">
        <v>19</v>
      </c>
    </row>
    <row r="5" spans="2:6" ht="12.75">
      <c r="B5" s="1" t="s">
        <v>10</v>
      </c>
      <c r="C5">
        <v>3.6</v>
      </c>
      <c r="D5" t="s">
        <v>12</v>
      </c>
      <c r="E5">
        <f>C5*1000</f>
        <v>3600</v>
      </c>
      <c r="F5" t="s">
        <v>16</v>
      </c>
    </row>
    <row r="6" spans="2:6" ht="12.75">
      <c r="B6" s="1" t="s">
        <v>8</v>
      </c>
      <c r="C6">
        <f>C4*C5^2/8</f>
        <v>1.2960000000000003</v>
      </c>
      <c r="D6" t="s">
        <v>14</v>
      </c>
      <c r="E6">
        <f>C6</f>
        <v>1.2960000000000003</v>
      </c>
      <c r="F6" t="s">
        <v>9</v>
      </c>
    </row>
    <row r="8" spans="2:6" ht="12.75">
      <c r="B8" s="1" t="s">
        <v>17</v>
      </c>
      <c r="C8">
        <v>10</v>
      </c>
      <c r="D8" t="s">
        <v>16</v>
      </c>
      <c r="E8">
        <f>C8</f>
        <v>10</v>
      </c>
      <c r="F8" t="s">
        <v>16</v>
      </c>
    </row>
    <row r="9" spans="2:6" ht="12.75">
      <c r="B9" s="1" t="s">
        <v>2</v>
      </c>
      <c r="C9">
        <v>300</v>
      </c>
      <c r="D9" t="s">
        <v>3</v>
      </c>
      <c r="E9">
        <f>C9</f>
        <v>300</v>
      </c>
      <c r="F9" t="s">
        <v>20</v>
      </c>
    </row>
    <row r="10" spans="2:6" ht="12.75">
      <c r="B10" s="1" t="s">
        <v>4</v>
      </c>
      <c r="C10">
        <v>200000</v>
      </c>
      <c r="D10" t="s">
        <v>3</v>
      </c>
      <c r="E10">
        <f>C10</f>
        <v>200000</v>
      </c>
      <c r="F10" t="s">
        <v>20</v>
      </c>
    </row>
    <row r="11" spans="2:5" ht="12.75">
      <c r="B11" s="1" t="s">
        <v>21</v>
      </c>
      <c r="C11">
        <v>7680</v>
      </c>
      <c r="D11" t="s">
        <v>22</v>
      </c>
      <c r="E11">
        <f>C11</f>
        <v>7680</v>
      </c>
    </row>
    <row r="12" ht="12.75">
      <c r="B12" s="1"/>
    </row>
    <row r="13" spans="2:3" ht="12.75">
      <c r="B13" s="1" t="s">
        <v>5</v>
      </c>
      <c r="C13">
        <v>2</v>
      </c>
    </row>
    <row r="14" spans="2:4" ht="12.75">
      <c r="B14" s="1" t="s">
        <v>18</v>
      </c>
      <c r="C14">
        <f>C9/C13</f>
        <v>150</v>
      </c>
      <c r="D14" t="s">
        <v>3</v>
      </c>
    </row>
    <row r="15" ht="12.75">
      <c r="F15" s="2" t="s">
        <v>27</v>
      </c>
    </row>
    <row r="16" spans="2:10" ht="12.75">
      <c r="B16" s="9" t="s">
        <v>6</v>
      </c>
      <c r="C16" s="9" t="s">
        <v>7</v>
      </c>
      <c r="D16" s="9" t="s">
        <v>15</v>
      </c>
      <c r="E16" s="9"/>
      <c r="F16" s="9" t="s">
        <v>23</v>
      </c>
      <c r="G16" s="9" t="s">
        <v>25</v>
      </c>
      <c r="J16" t="s">
        <v>53</v>
      </c>
    </row>
    <row r="17" spans="2:10" ht="12.75">
      <c r="B17" s="10" t="s">
        <v>16</v>
      </c>
      <c r="C17" s="10" t="s">
        <v>16</v>
      </c>
      <c r="D17" s="10" t="s">
        <v>16</v>
      </c>
      <c r="E17" s="10"/>
      <c r="F17" s="10" t="s">
        <v>24</v>
      </c>
      <c r="G17" s="10" t="s">
        <v>26</v>
      </c>
      <c r="J17" t="s">
        <v>19</v>
      </c>
    </row>
    <row r="18" spans="2:10" ht="12.75">
      <c r="B18">
        <v>1</v>
      </c>
      <c r="C18" s="5">
        <f>SQRT((6*$C$6)/($C$14*$B18))*1000</f>
        <v>227.68399153212334</v>
      </c>
      <c r="D18" s="4">
        <f>($C$4*($C$5*1000)^4/($C$8*384*$C$10)*12/B18)^(1/3)</f>
        <v>128.0481589616422</v>
      </c>
      <c r="E18" s="5">
        <f>MAX(C18:D18)</f>
        <v>227.68399153212334</v>
      </c>
      <c r="F18" s="6">
        <f>B18*E18*$C$5/1000000</f>
        <v>0.0008196623695156441</v>
      </c>
      <c r="G18" s="3">
        <f>F18*$C$11</f>
        <v>6.295006997880146</v>
      </c>
      <c r="J18" s="7">
        <f>G18*9.81/$E$5</f>
        <v>0.0171538940692234</v>
      </c>
    </row>
    <row r="19" spans="2:10" ht="12.75">
      <c r="B19">
        <f>B18+1</f>
        <v>2</v>
      </c>
      <c r="C19" s="5">
        <f aca="true" t="shared" si="0" ref="C19:C34">SQRT((6*$C$6)/($C$14*$B19))*1000</f>
        <v>160.99689437998487</v>
      </c>
      <c r="D19" s="4">
        <f>($C$4*($C$5*1000)^4/($C$8*384*$C$10)*12/B19)^(1/3)</f>
        <v>101.63189111915106</v>
      </c>
      <c r="E19" s="5">
        <f>MAX(C19:D19)</f>
        <v>160.99689437998487</v>
      </c>
      <c r="F19" s="6">
        <f aca="true" t="shared" si="1" ref="F19:F26">B19*E19*$C$5/1000000</f>
        <v>0.0011591776395358912</v>
      </c>
      <c r="G19" s="3">
        <f aca="true" t="shared" si="2" ref="G19:G34">F19*$C$11</f>
        <v>8.902484271635645</v>
      </c>
      <c r="J19" s="7">
        <f aca="true" t="shared" si="3" ref="J19:J34">G19*9.81/$E$5</f>
        <v>0.024259269640207134</v>
      </c>
    </row>
    <row r="20" spans="2:10" ht="12.75">
      <c r="B20">
        <f>B19+1</f>
        <v>3</v>
      </c>
      <c r="C20" s="5">
        <f t="shared" si="0"/>
        <v>131.45341380123986</v>
      </c>
      <c r="D20" s="4">
        <f>($C$4*($C$5*1000)^4/($C$8*384*$C$10)*12/B20)^(1/3)</f>
        <v>88.78363467589688</v>
      </c>
      <c r="E20" s="5">
        <f aca="true" t="shared" si="4" ref="E20:E26">MAX(C20:D20)</f>
        <v>131.45341380123986</v>
      </c>
      <c r="F20" s="6">
        <f t="shared" si="1"/>
        <v>0.0014196968690533905</v>
      </c>
      <c r="G20" s="3">
        <f t="shared" si="2"/>
        <v>10.90327195433004</v>
      </c>
      <c r="J20" s="7">
        <f t="shared" si="3"/>
        <v>0.029711416075549356</v>
      </c>
    </row>
    <row r="21" spans="2:10" ht="12.75">
      <c r="B21">
        <f>B20+1</f>
        <v>4</v>
      </c>
      <c r="C21" s="5">
        <f t="shared" si="0"/>
        <v>113.84199576606167</v>
      </c>
      <c r="D21" s="4">
        <f>($C$4*($C$5*1000)^4/($C$8*384*$C$10)*12/B21)^(1/3)</f>
        <v>80.66528543802897</v>
      </c>
      <c r="E21" s="5">
        <f t="shared" si="4"/>
        <v>113.84199576606167</v>
      </c>
      <c r="F21" s="6">
        <f t="shared" si="1"/>
        <v>0.0016393247390312882</v>
      </c>
      <c r="G21" s="3">
        <f t="shared" si="2"/>
        <v>12.590013995760293</v>
      </c>
      <c r="J21" s="7">
        <f t="shared" si="3"/>
        <v>0.0343077881384468</v>
      </c>
    </row>
    <row r="22" spans="2:10" ht="12.75">
      <c r="B22">
        <f>B21+1</f>
        <v>5</v>
      </c>
      <c r="C22" s="5">
        <f t="shared" si="0"/>
        <v>101.82337649086286</v>
      </c>
      <c r="D22" s="4">
        <f>($C$4*($C$5*1000)^4/($C$8*384*$C$10)*12/B22)^(1/3)</f>
        <v>74.88301762986849</v>
      </c>
      <c r="E22" s="5">
        <f t="shared" si="4"/>
        <v>101.82337649086286</v>
      </c>
      <c r="F22" s="6">
        <f t="shared" si="1"/>
        <v>0.0018328207768355314</v>
      </c>
      <c r="G22" s="3">
        <f t="shared" si="2"/>
        <v>14.076063566096881</v>
      </c>
      <c r="J22" s="7">
        <f t="shared" si="3"/>
        <v>0.03835727321761401</v>
      </c>
    </row>
    <row r="23" spans="2:10" ht="12.75">
      <c r="B23">
        <f>B22+1</f>
        <v>6</v>
      </c>
      <c r="C23" s="5">
        <f t="shared" si="0"/>
        <v>92.95160030897802</v>
      </c>
      <c r="D23" s="4">
        <f>($C$4*($C$5*1000)^4/($C$8*384*$C$10)*12/B23)^(1/3)</f>
        <v>70.46761754103953</v>
      </c>
      <c r="E23" s="5">
        <f t="shared" si="4"/>
        <v>92.95160030897802</v>
      </c>
      <c r="F23" s="6">
        <f t="shared" si="1"/>
        <v>0.0020077545666739253</v>
      </c>
      <c r="G23" s="3">
        <f t="shared" si="2"/>
        <v>15.419555072055747</v>
      </c>
      <c r="J23" s="7">
        <f t="shared" si="3"/>
        <v>0.04201828757135191</v>
      </c>
    </row>
    <row r="24" spans="2:10" ht="12.75">
      <c r="B24">
        <f>B23+1</f>
        <v>7</v>
      </c>
      <c r="C24" s="5">
        <f t="shared" si="0"/>
        <v>86.05645987207636</v>
      </c>
      <c r="D24" s="4">
        <f>($C$4*($C$5*1000)^4/($C$8*384*$C$10)*12/B24)^(1/3)</f>
        <v>66.9381941780381</v>
      </c>
      <c r="E24" s="5">
        <f t="shared" si="4"/>
        <v>86.05645987207636</v>
      </c>
      <c r="F24" s="6">
        <f t="shared" si="1"/>
        <v>0.0021686227887763245</v>
      </c>
      <c r="G24" s="3">
        <f t="shared" si="2"/>
        <v>16.655023017802172</v>
      </c>
      <c r="J24" s="7">
        <f t="shared" si="3"/>
        <v>0.04538493772351092</v>
      </c>
    </row>
    <row r="25" spans="2:10" ht="12.75">
      <c r="B25">
        <f>B24+1</f>
        <v>8</v>
      </c>
      <c r="C25" s="5">
        <f t="shared" si="0"/>
        <v>80.49844718999243</v>
      </c>
      <c r="D25" s="4">
        <f>($C$4*($C$5*1000)^4/($C$8*384*$C$10)*12/B25)^(1/3)</f>
        <v>64.0240794808211</v>
      </c>
      <c r="E25" s="5">
        <f>MAX(C25:D25)</f>
        <v>80.49844718999243</v>
      </c>
      <c r="F25" s="6">
        <f>B25*E25*$C$5/1000000</f>
        <v>0.0023183552790717824</v>
      </c>
      <c r="G25" s="3">
        <f t="shared" si="2"/>
        <v>17.80496854327129</v>
      </c>
      <c r="J25" s="7">
        <f t="shared" si="3"/>
        <v>0.04851853928041427</v>
      </c>
    </row>
    <row r="26" spans="2:10" ht="12.75">
      <c r="B26">
        <f>B25+1</f>
        <v>9</v>
      </c>
      <c r="C26" s="5">
        <f t="shared" si="0"/>
        <v>75.89466384404112</v>
      </c>
      <c r="D26" s="4">
        <f>($C$4*($C$5*1000)^4/($C$8*384*$C$10)*12/B26)^(1/3)</f>
        <v>61.559134080361055</v>
      </c>
      <c r="E26" s="5">
        <f>MAX(C26:D26)</f>
        <v>75.89466384404112</v>
      </c>
      <c r="F26" s="6">
        <f>B26*E26*$C$5/1000000</f>
        <v>0.002458987108546932</v>
      </c>
      <c r="G26" s="3">
        <f t="shared" si="2"/>
        <v>18.88502099364044</v>
      </c>
      <c r="J26" s="7">
        <f t="shared" si="3"/>
        <v>0.051461682207670195</v>
      </c>
    </row>
    <row r="27" spans="2:10" ht="12.75">
      <c r="B27">
        <f>B26+1</f>
        <v>10</v>
      </c>
      <c r="C27" s="5">
        <f t="shared" si="0"/>
        <v>72.00000000000001</v>
      </c>
      <c r="D27" s="4">
        <f>($C$4*($C$5*1000)^4/($C$8*384*$C$10)*12/B27)^(1/3)</f>
        <v>59.43469048010325</v>
      </c>
      <c r="E27" s="5">
        <f>MAX(C27:D27)</f>
        <v>72.00000000000001</v>
      </c>
      <c r="F27" s="6">
        <f>B27*E27*$C$5/1000000</f>
        <v>0.0025920000000000006</v>
      </c>
      <c r="G27" s="3">
        <f t="shared" si="2"/>
        <v>19.906560000000006</v>
      </c>
      <c r="J27" s="7">
        <f t="shared" si="3"/>
        <v>0.05424537600000001</v>
      </c>
    </row>
    <row r="28" spans="2:10" ht="12.75">
      <c r="B28">
        <f>B27+1</f>
        <v>11</v>
      </c>
      <c r="C28" s="5">
        <f t="shared" si="0"/>
        <v>68.64930642568265</v>
      </c>
      <c r="D28" s="4">
        <f>($C$4*($C$5*1000)^4/($C$8*384*$C$10)*12/B28)^(1/3)</f>
        <v>57.5761264701175</v>
      </c>
      <c r="E28" s="5">
        <f>MAX(C28:D28)</f>
        <v>68.64930642568265</v>
      </c>
      <c r="F28" s="6">
        <f>B28*E28*$C$5/1000000</f>
        <v>0.0027185125344570335</v>
      </c>
      <c r="G28" s="3">
        <f t="shared" si="2"/>
        <v>20.878176264630017</v>
      </c>
      <c r="J28" s="7">
        <f t="shared" si="3"/>
        <v>0.056893030321116804</v>
      </c>
    </row>
    <row r="29" spans="2:10" ht="12.75">
      <c r="B29">
        <f aca="true" t="shared" si="5" ref="B29:B34">B28+1</f>
        <v>12</v>
      </c>
      <c r="C29" s="5">
        <f t="shared" si="0"/>
        <v>65.72670690061993</v>
      </c>
      <c r="D29" s="4">
        <f aca="true" t="shared" si="6" ref="D29:D34">($C$4*($C$5*1000)^4/($C$8*384*$C$10)*12/B29)^(1/3)</f>
        <v>55.93018510716941</v>
      </c>
      <c r="E29" s="5">
        <f aca="true" t="shared" si="7" ref="E29:E34">MAX(C29:D29)</f>
        <v>65.72670690061993</v>
      </c>
      <c r="F29" s="6">
        <f aca="true" t="shared" si="8" ref="F29:F34">B29*E29*$C$5/1000000</f>
        <v>0.002839393738106781</v>
      </c>
      <c r="G29" s="3">
        <f t="shared" si="2"/>
        <v>21.80654390866008</v>
      </c>
      <c r="J29" s="7">
        <f t="shared" si="3"/>
        <v>0.05942283215109871</v>
      </c>
    </row>
    <row r="30" spans="2:10" ht="12.75">
      <c r="B30">
        <f t="shared" si="5"/>
        <v>13</v>
      </c>
      <c r="C30" s="5">
        <f t="shared" si="0"/>
        <v>63.14817739010611</v>
      </c>
      <c r="D30" s="4">
        <f t="shared" si="6"/>
        <v>54.45764893885199</v>
      </c>
      <c r="E30" s="5">
        <f t="shared" si="7"/>
        <v>63.14817739010611</v>
      </c>
      <c r="F30" s="6">
        <f t="shared" si="8"/>
        <v>0.002955334701856966</v>
      </c>
      <c r="G30" s="3">
        <f t="shared" si="2"/>
        <v>22.6969705102615</v>
      </c>
      <c r="J30" s="7">
        <f t="shared" si="3"/>
        <v>0.06184924464046259</v>
      </c>
    </row>
    <row r="31" spans="2:10" ht="12.75">
      <c r="B31">
        <f t="shared" si="5"/>
        <v>14</v>
      </c>
      <c r="C31" s="5">
        <f t="shared" si="0"/>
        <v>60.8511063404532</v>
      </c>
      <c r="D31" s="4">
        <f t="shared" si="6"/>
        <v>53.12887992753463</v>
      </c>
      <c r="E31" s="5">
        <f t="shared" si="7"/>
        <v>60.8511063404532</v>
      </c>
      <c r="F31" s="6">
        <f t="shared" si="8"/>
        <v>0.003066895759558841</v>
      </c>
      <c r="G31" s="3">
        <f t="shared" si="2"/>
        <v>23.5537594334119</v>
      </c>
      <c r="J31" s="7">
        <f t="shared" si="3"/>
        <v>0.06418399445604743</v>
      </c>
    </row>
    <row r="32" spans="2:10" ht="12.75">
      <c r="B32">
        <f t="shared" si="5"/>
        <v>15</v>
      </c>
      <c r="C32" s="5">
        <f t="shared" si="0"/>
        <v>58.78775382679628</v>
      </c>
      <c r="D32" s="4">
        <f t="shared" si="6"/>
        <v>51.9209845310667</v>
      </c>
      <c r="E32" s="5">
        <f t="shared" si="7"/>
        <v>58.78775382679628</v>
      </c>
      <c r="F32" s="6">
        <f t="shared" si="8"/>
        <v>0.0031745387066469993</v>
      </c>
      <c r="G32" s="3">
        <f t="shared" si="2"/>
        <v>24.380457267048953</v>
      </c>
      <c r="J32" s="7">
        <f t="shared" si="3"/>
        <v>0.0664367460527084</v>
      </c>
    </row>
    <row r="33" spans="2:10" ht="12.75">
      <c r="B33">
        <f t="shared" si="5"/>
        <v>16</v>
      </c>
      <c r="C33" s="5">
        <f t="shared" si="0"/>
        <v>56.920997883030836</v>
      </c>
      <c r="D33" s="4">
        <f t="shared" si="6"/>
        <v>50.815945559575525</v>
      </c>
      <c r="E33" s="5">
        <f t="shared" si="7"/>
        <v>56.920997883030836</v>
      </c>
      <c r="F33" s="6">
        <f t="shared" si="8"/>
        <v>0.0032786494780625763</v>
      </c>
      <c r="G33" s="3">
        <f t="shared" si="2"/>
        <v>25.180027991520586</v>
      </c>
      <c r="J33" s="7">
        <f t="shared" si="3"/>
        <v>0.0686155762768936</v>
      </c>
    </row>
    <row r="34" spans="2:10" ht="12.75">
      <c r="B34">
        <v>400</v>
      </c>
      <c r="C34" s="5">
        <f t="shared" si="0"/>
        <v>11.384199576606166</v>
      </c>
      <c r="D34" s="4">
        <f t="shared" si="6"/>
        <v>17.378808922901335</v>
      </c>
      <c r="E34" s="5">
        <f t="shared" si="7"/>
        <v>17.378808922901335</v>
      </c>
      <c r="F34" s="6">
        <f t="shared" si="8"/>
        <v>0.02502548484897792</v>
      </c>
      <c r="G34" s="3">
        <f t="shared" si="2"/>
        <v>192.19572364015042</v>
      </c>
      <c r="J34" s="7">
        <f t="shared" si="3"/>
        <v>0.5237333469194099</v>
      </c>
    </row>
    <row r="36" ht="12.75">
      <c r="B36" s="2" t="s">
        <v>33</v>
      </c>
    </row>
    <row r="37" ht="12.75">
      <c r="B37" s="12" t="s">
        <v>41</v>
      </c>
    </row>
    <row r="38" ht="12.75">
      <c r="B38" s="12" t="s">
        <v>42</v>
      </c>
    </row>
    <row r="39" ht="12.75">
      <c r="B39" s="12" t="s">
        <v>43</v>
      </c>
    </row>
    <row r="40" ht="12.75">
      <c r="B40" s="12" t="s">
        <v>44</v>
      </c>
    </row>
    <row r="41" ht="12.75">
      <c r="B41" s="12" t="s">
        <v>45</v>
      </c>
    </row>
    <row r="42" ht="12.75">
      <c r="B42" s="12" t="s">
        <v>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5"/>
  <sheetViews>
    <sheetView tabSelected="1" workbookViewId="0" topLeftCell="A1">
      <selection activeCell="I4" sqref="I4"/>
    </sheetView>
  </sheetViews>
  <sheetFormatPr defaultColWidth="9.140625" defaultRowHeight="12.75"/>
  <cols>
    <col min="4" max="4" width="12.421875" style="0" bestFit="1" customWidth="1"/>
  </cols>
  <sheetData>
    <row r="2" spans="1:2" ht="12.75">
      <c r="A2" s="1" t="s">
        <v>0</v>
      </c>
      <c r="B2" s="2" t="s">
        <v>1</v>
      </c>
    </row>
    <row r="4" spans="2:6" ht="12.75">
      <c r="B4" s="1" t="s">
        <v>11</v>
      </c>
      <c r="C4">
        <f>2*0.4</f>
        <v>0.8</v>
      </c>
      <c r="D4" t="s">
        <v>13</v>
      </c>
      <c r="E4">
        <f>C4</f>
        <v>0.8</v>
      </c>
      <c r="F4" t="s">
        <v>19</v>
      </c>
    </row>
    <row r="5" spans="2:6" ht="12.75">
      <c r="B5" s="1" t="s">
        <v>10</v>
      </c>
      <c r="C5">
        <v>3.6</v>
      </c>
      <c r="D5" t="s">
        <v>12</v>
      </c>
      <c r="E5">
        <f>C5*1000</f>
        <v>3600</v>
      </c>
      <c r="F5" t="s">
        <v>16</v>
      </c>
    </row>
    <row r="6" spans="2:6" ht="12.75">
      <c r="B6" s="1" t="s">
        <v>8</v>
      </c>
      <c r="C6">
        <f>C4*C5^2/8</f>
        <v>1.2960000000000003</v>
      </c>
      <c r="D6" t="s">
        <v>14</v>
      </c>
      <c r="E6">
        <f>C6</f>
        <v>1.2960000000000003</v>
      </c>
      <c r="F6" t="s">
        <v>9</v>
      </c>
    </row>
    <row r="8" spans="2:6" ht="12.75">
      <c r="B8" s="1" t="s">
        <v>17</v>
      </c>
      <c r="C8">
        <v>10</v>
      </c>
      <c r="D8" t="s">
        <v>16</v>
      </c>
      <c r="E8">
        <f>C8</f>
        <v>10</v>
      </c>
      <c r="F8" t="s">
        <v>16</v>
      </c>
    </row>
    <row r="9" spans="2:6" ht="12.75">
      <c r="B9" s="1" t="s">
        <v>2</v>
      </c>
      <c r="C9">
        <v>60</v>
      </c>
      <c r="D9" t="s">
        <v>3</v>
      </c>
      <c r="E9">
        <f>C9</f>
        <v>60</v>
      </c>
      <c r="F9" t="s">
        <v>20</v>
      </c>
    </row>
    <row r="10" spans="2:6" ht="12.75">
      <c r="B10" s="1" t="s">
        <v>4</v>
      </c>
      <c r="C10">
        <v>13000</v>
      </c>
      <c r="D10" t="s">
        <v>3</v>
      </c>
      <c r="E10">
        <f>C10</f>
        <v>13000</v>
      </c>
      <c r="F10" t="s">
        <v>20</v>
      </c>
    </row>
    <row r="11" spans="2:5" ht="12.75">
      <c r="B11" s="1" t="s">
        <v>21</v>
      </c>
      <c r="C11">
        <v>500</v>
      </c>
      <c r="D11" t="s">
        <v>22</v>
      </c>
      <c r="E11">
        <f>C11</f>
        <v>500</v>
      </c>
    </row>
    <row r="12" ht="12.75">
      <c r="B12" s="1"/>
    </row>
    <row r="13" spans="2:3" ht="12.75">
      <c r="B13" s="1" t="s">
        <v>5</v>
      </c>
      <c r="C13">
        <v>3</v>
      </c>
    </row>
    <row r="14" spans="2:4" ht="12.75">
      <c r="B14" s="1" t="s">
        <v>18</v>
      </c>
      <c r="C14">
        <f>C9/C13</f>
        <v>20</v>
      </c>
      <c r="D14" t="s">
        <v>3</v>
      </c>
    </row>
    <row r="15" ht="12.75">
      <c r="F15" s="2" t="s">
        <v>27</v>
      </c>
    </row>
    <row r="16" spans="2:10" ht="12.75">
      <c r="B16" s="9" t="s">
        <v>6</v>
      </c>
      <c r="C16" s="9" t="s">
        <v>7</v>
      </c>
      <c r="D16" s="9" t="s">
        <v>15</v>
      </c>
      <c r="E16" s="9"/>
      <c r="F16" s="9" t="s">
        <v>23</v>
      </c>
      <c r="G16" s="9" t="s">
        <v>25</v>
      </c>
      <c r="J16" t="s">
        <v>53</v>
      </c>
    </row>
    <row r="17" spans="2:15" ht="12.75">
      <c r="B17" s="10" t="s">
        <v>16</v>
      </c>
      <c r="C17" s="10" t="s">
        <v>16</v>
      </c>
      <c r="D17" s="10" t="s">
        <v>16</v>
      </c>
      <c r="E17" s="10"/>
      <c r="F17" s="10" t="s">
        <v>24</v>
      </c>
      <c r="G17" s="10" t="s">
        <v>26</v>
      </c>
      <c r="J17" t="s">
        <v>19</v>
      </c>
      <c r="L17" s="1"/>
      <c r="M17" s="1"/>
      <c r="N17" s="1"/>
      <c r="O17" s="1"/>
    </row>
    <row r="18" spans="2:15" ht="12.75">
      <c r="B18">
        <v>5</v>
      </c>
      <c r="C18" s="8">
        <f>SQRT((6*$C$6)/($C$14*$B18))*1000</f>
        <v>278.85480092693405</v>
      </c>
      <c r="D18" s="4">
        <f>($C$4*($C$5*1000)^4/($C$8*384*$C$10)*12/B18)^(1/3)</f>
        <v>186.2425395960014</v>
      </c>
      <c r="E18" s="5">
        <f>MAX(C18:D18)</f>
        <v>278.85480092693405</v>
      </c>
      <c r="F18" s="6">
        <f>B18*E18*$C$5/1000000</f>
        <v>0.005019386416684813</v>
      </c>
      <c r="G18" s="3">
        <f>F18*$C$11</f>
        <v>2.5096932083424064</v>
      </c>
      <c r="J18" s="7">
        <f>G18*9.81/$E$5</f>
        <v>0.006838913992733058</v>
      </c>
      <c r="L18" s="6"/>
      <c r="M18" s="3"/>
      <c r="N18" s="6"/>
      <c r="O18" s="3"/>
    </row>
    <row r="19" spans="2:15" ht="12.75">
      <c r="B19">
        <f>B18+5</f>
        <v>10</v>
      </c>
      <c r="C19" s="8">
        <f aca="true" t="shared" si="0" ref="C19:C38">SQRT((6*$C$6)/($C$14*$B19))*1000</f>
        <v>197.1801207018598</v>
      </c>
      <c r="D19" s="4">
        <f>($C$4*($C$5*1000)^4/($C$8*384*$C$10)*12/B19)^(1/3)</f>
        <v>147.82080163796087</v>
      </c>
      <c r="E19" s="5">
        <f>MAX(C19:D19)</f>
        <v>197.1801207018598</v>
      </c>
      <c r="F19" s="6">
        <f aca="true" t="shared" si="1" ref="F19:F26">B19*E19*$C$5/1000000</f>
        <v>0.007098484345266953</v>
      </c>
      <c r="G19" s="3">
        <f>F19*$C$11</f>
        <v>3.5492421726334764</v>
      </c>
      <c r="J19" s="7">
        <f aca="true" t="shared" si="2" ref="J19:J37">G19*9.81/$E$5</f>
        <v>0.009671684920426223</v>
      </c>
      <c r="L19" s="6"/>
      <c r="M19" s="3"/>
      <c r="N19" s="6"/>
      <c r="O19" s="3"/>
    </row>
    <row r="20" spans="2:15" ht="12.75">
      <c r="B20">
        <f aca="true" t="shared" si="3" ref="B20:B26">B19+5</f>
        <v>15</v>
      </c>
      <c r="C20" s="8">
        <f t="shared" si="0"/>
        <v>160.99689437998487</v>
      </c>
      <c r="D20" s="4">
        <f>($C$4*($C$5*1000)^4/($C$8*384*$C$10)*12/B20)^(1/3)</f>
        <v>129.13336459258207</v>
      </c>
      <c r="E20" s="5">
        <f aca="true" t="shared" si="4" ref="E20:E26">MAX(C20:D20)</f>
        <v>160.99689437998487</v>
      </c>
      <c r="F20" s="6">
        <f t="shared" si="1"/>
        <v>0.008693832296519183</v>
      </c>
      <c r="G20" s="3">
        <f>F20*$C$11</f>
        <v>4.3469161482595915</v>
      </c>
      <c r="J20" s="7">
        <f t="shared" si="2"/>
        <v>0.011845346504007388</v>
      </c>
      <c r="L20" s="6"/>
      <c r="M20" s="3"/>
      <c r="N20" s="6"/>
      <c r="O20" s="3"/>
    </row>
    <row r="21" spans="2:15" ht="12.75">
      <c r="B21">
        <f t="shared" si="3"/>
        <v>20</v>
      </c>
      <c r="C21" s="8">
        <f t="shared" si="0"/>
        <v>139.42740046346702</v>
      </c>
      <c r="D21" s="4">
        <f>($C$4*($C$5*1000)^4/($C$8*384*$C$10)*12/B21)^(1/3)</f>
        <v>117.32544801144074</v>
      </c>
      <c r="E21" s="5">
        <f t="shared" si="4"/>
        <v>139.42740046346702</v>
      </c>
      <c r="F21" s="6">
        <f t="shared" si="1"/>
        <v>0.010038772833369626</v>
      </c>
      <c r="G21" s="3">
        <f>F21*$C$11</f>
        <v>5.019386416684813</v>
      </c>
      <c r="J21" s="7">
        <f t="shared" si="2"/>
        <v>0.013677827985466117</v>
      </c>
      <c r="L21" s="6"/>
      <c r="M21" s="3"/>
      <c r="N21" s="6"/>
      <c r="O21" s="3"/>
    </row>
    <row r="22" spans="2:15" ht="12.75">
      <c r="B22">
        <f t="shared" si="3"/>
        <v>25</v>
      </c>
      <c r="C22" s="8">
        <f t="shared" si="0"/>
        <v>124.70765814495918</v>
      </c>
      <c r="D22" s="4">
        <f>($C$4*($C$5*1000)^4/($C$8*384*$C$10)*12/B22)^(1/3)</f>
        <v>108.91529787770399</v>
      </c>
      <c r="E22" s="5">
        <f t="shared" si="4"/>
        <v>124.70765814495918</v>
      </c>
      <c r="F22" s="6">
        <f t="shared" si="1"/>
        <v>0.011223689233046327</v>
      </c>
      <c r="G22" s="3">
        <f>F22*$C$11</f>
        <v>5.611844616523164</v>
      </c>
      <c r="J22" s="7">
        <f t="shared" si="2"/>
        <v>0.015292276580025622</v>
      </c>
      <c r="L22" s="6"/>
      <c r="M22" s="3"/>
      <c r="N22" s="6"/>
      <c r="O22" s="3"/>
    </row>
    <row r="23" spans="2:15" ht="12.75">
      <c r="B23">
        <f t="shared" si="3"/>
        <v>30</v>
      </c>
      <c r="C23" s="8">
        <f t="shared" si="0"/>
        <v>113.84199576606167</v>
      </c>
      <c r="D23" s="4">
        <f>($C$4*($C$5*1000)^4/($C$8*384*$C$10)*12/B23)^(1/3)</f>
        <v>102.49321939922883</v>
      </c>
      <c r="E23" s="5">
        <f t="shared" si="4"/>
        <v>113.84199576606167</v>
      </c>
      <c r="F23" s="6">
        <f t="shared" si="1"/>
        <v>0.01229493554273466</v>
      </c>
      <c r="G23" s="3">
        <f>F23*$C$11</f>
        <v>6.14746777136733</v>
      </c>
      <c r="J23" s="7">
        <f t="shared" si="2"/>
        <v>0.016751849676975974</v>
      </c>
      <c r="L23" s="6"/>
      <c r="M23" s="3"/>
      <c r="N23" s="6"/>
      <c r="O23" s="3"/>
    </row>
    <row r="24" spans="2:15" ht="12.75">
      <c r="B24">
        <f t="shared" si="3"/>
        <v>35</v>
      </c>
      <c r="C24" s="8">
        <f t="shared" si="0"/>
        <v>105.39720787844159</v>
      </c>
      <c r="D24" s="4">
        <f>($C$4*($C$5*1000)^4/($C$8*384*$C$10)*12/B24)^(1/3)</f>
        <v>97.3597697989753</v>
      </c>
      <c r="E24" s="5">
        <f t="shared" si="4"/>
        <v>105.39720787844159</v>
      </c>
      <c r="F24" s="6">
        <f t="shared" si="1"/>
        <v>0.013280048192683643</v>
      </c>
      <c r="G24" s="3">
        <f>F24*$C$11</f>
        <v>6.640024096341821</v>
      </c>
      <c r="J24" s="7">
        <f t="shared" si="2"/>
        <v>0.018094065662531463</v>
      </c>
      <c r="L24" s="6"/>
      <c r="M24" s="3"/>
      <c r="N24" s="6"/>
      <c r="O24" s="3"/>
    </row>
    <row r="25" spans="2:15" ht="12.75">
      <c r="B25">
        <f t="shared" si="3"/>
        <v>40</v>
      </c>
      <c r="C25" s="8">
        <f t="shared" si="0"/>
        <v>98.5900603509299</v>
      </c>
      <c r="D25" s="4">
        <f>($C$4*($C$5*1000)^4/($C$8*384*$C$10)*12/B25)^(1/3)</f>
        <v>93.12126979800068</v>
      </c>
      <c r="E25" s="5">
        <f t="shared" si="4"/>
        <v>98.5900603509299</v>
      </c>
      <c r="F25" s="6">
        <f t="shared" si="1"/>
        <v>0.014196968690533905</v>
      </c>
      <c r="G25" s="3">
        <f>F25*$C$11</f>
        <v>7.098484345266953</v>
      </c>
      <c r="J25" s="7">
        <f t="shared" si="2"/>
        <v>0.019343369840852446</v>
      </c>
      <c r="L25" s="6"/>
      <c r="M25" s="3"/>
      <c r="N25" s="6"/>
      <c r="O25" s="3"/>
    </row>
    <row r="26" spans="2:15" ht="12.75">
      <c r="B26">
        <f t="shared" si="3"/>
        <v>45</v>
      </c>
      <c r="C26" s="8">
        <f t="shared" si="0"/>
        <v>92.95160030897802</v>
      </c>
      <c r="D26" s="4">
        <f>($C$4*($C$5*1000)^4/($C$8*384*$C$10)*12/B26)^(1/3)</f>
        <v>89.53607423509781</v>
      </c>
      <c r="E26" s="5">
        <f t="shared" si="4"/>
        <v>92.95160030897802</v>
      </c>
      <c r="F26" s="6">
        <f t="shared" si="1"/>
        <v>0.015058159250054437</v>
      </c>
      <c r="G26" s="3">
        <f aca="true" t="shared" si="5" ref="G26:G38">F26*$C$11</f>
        <v>7.529079625027219</v>
      </c>
      <c r="J26" s="7">
        <f t="shared" si="2"/>
        <v>0.020516741978199173</v>
      </c>
      <c r="L26" s="6"/>
      <c r="M26" s="3"/>
      <c r="N26" s="6"/>
      <c r="O26" s="3"/>
    </row>
    <row r="27" spans="2:10" ht="12.75">
      <c r="B27">
        <f aca="true" t="shared" si="6" ref="B27:B35">B26+5</f>
        <v>50</v>
      </c>
      <c r="C27" s="8">
        <f t="shared" si="0"/>
        <v>88.18163074019442</v>
      </c>
      <c r="D27" s="4">
        <f aca="true" t="shared" si="7" ref="D27:D34">($C$4*($C$5*1000)^4/($C$8*384*$C$10)*12/B27)^(1/3)</f>
        <v>86.44612921324858</v>
      </c>
      <c r="E27" s="5">
        <f aca="true" t="shared" si="8" ref="E27:E35">MAX(C27:D27)</f>
        <v>88.18163074019442</v>
      </c>
      <c r="F27" s="6">
        <f aca="true" t="shared" si="9" ref="F27:F35">B27*E27*$C$5/1000000</f>
        <v>0.015872693533234995</v>
      </c>
      <c r="G27" s="3">
        <f t="shared" si="5"/>
        <v>7.936346766617497</v>
      </c>
      <c r="J27" s="7">
        <f t="shared" si="2"/>
        <v>0.02162654493903268</v>
      </c>
    </row>
    <row r="28" spans="2:10" ht="12.75">
      <c r="B28">
        <f t="shared" si="6"/>
        <v>55</v>
      </c>
      <c r="C28" s="8">
        <f t="shared" si="0"/>
        <v>84.0778859694445</v>
      </c>
      <c r="D28" s="4">
        <f t="shared" si="7"/>
        <v>83.7428987722301</v>
      </c>
      <c r="E28" s="5">
        <f t="shared" si="8"/>
        <v>84.0778859694445</v>
      </c>
      <c r="F28" s="6">
        <f t="shared" si="9"/>
        <v>0.016647421421950012</v>
      </c>
      <c r="G28" s="3">
        <f t="shared" si="5"/>
        <v>8.323710710975005</v>
      </c>
      <c r="J28" s="7">
        <f t="shared" si="2"/>
        <v>0.02268211168740689</v>
      </c>
    </row>
    <row r="29" spans="2:10" ht="12.75">
      <c r="B29">
        <f t="shared" si="6"/>
        <v>60</v>
      </c>
      <c r="C29" s="8">
        <f t="shared" si="0"/>
        <v>80.49844718999243</v>
      </c>
      <c r="D29" s="4">
        <f t="shared" si="7"/>
        <v>81.34892214697169</v>
      </c>
      <c r="E29" s="5">
        <f t="shared" si="8"/>
        <v>81.34892214697169</v>
      </c>
      <c r="F29" s="6">
        <f t="shared" si="9"/>
        <v>0.017571367183745887</v>
      </c>
      <c r="G29" s="3">
        <f t="shared" si="5"/>
        <v>8.785683591872944</v>
      </c>
      <c r="J29" s="7">
        <f t="shared" si="2"/>
        <v>0.023940987787853776</v>
      </c>
    </row>
    <row r="30" spans="2:10" ht="12.75">
      <c r="B30">
        <f t="shared" si="6"/>
        <v>65</v>
      </c>
      <c r="C30" s="8">
        <f t="shared" si="0"/>
        <v>77.34040639625876</v>
      </c>
      <c r="D30" s="4">
        <f t="shared" si="7"/>
        <v>79.20715862722788</v>
      </c>
      <c r="E30" s="5">
        <f t="shared" si="8"/>
        <v>79.20715862722788</v>
      </c>
      <c r="F30" s="6">
        <f t="shared" si="9"/>
        <v>0.018534475118771328</v>
      </c>
      <c r="G30" s="3">
        <f t="shared" si="5"/>
        <v>9.267237559385665</v>
      </c>
      <c r="J30" s="7">
        <f t="shared" si="2"/>
        <v>0.025253222349325935</v>
      </c>
    </row>
    <row r="31" spans="2:10" ht="12.75">
      <c r="B31">
        <f t="shared" si="6"/>
        <v>70</v>
      </c>
      <c r="C31" s="8">
        <f t="shared" si="0"/>
        <v>74.52708040897427</v>
      </c>
      <c r="D31" s="4">
        <f t="shared" si="7"/>
        <v>77.27450049913757</v>
      </c>
      <c r="E31" s="5">
        <f t="shared" si="8"/>
        <v>77.27450049913757</v>
      </c>
      <c r="F31" s="6">
        <f t="shared" si="9"/>
        <v>0.01947317412578267</v>
      </c>
      <c r="G31" s="3">
        <f t="shared" si="5"/>
        <v>9.736587062891335</v>
      </c>
      <c r="J31" s="7">
        <f t="shared" si="2"/>
        <v>0.02653219974637889</v>
      </c>
    </row>
    <row r="32" spans="2:10" ht="12.75">
      <c r="B32">
        <f t="shared" si="6"/>
        <v>75</v>
      </c>
      <c r="C32" s="8">
        <f t="shared" si="0"/>
        <v>72.00000000000001</v>
      </c>
      <c r="D32" s="4">
        <f t="shared" si="7"/>
        <v>75.51764973276381</v>
      </c>
      <c r="E32" s="5">
        <f t="shared" si="8"/>
        <v>75.51764973276381</v>
      </c>
      <c r="F32" s="6">
        <f t="shared" si="9"/>
        <v>0.020389765427846228</v>
      </c>
      <c r="G32" s="3">
        <f t="shared" si="5"/>
        <v>10.194882713923114</v>
      </c>
      <c r="J32" s="7">
        <f t="shared" si="2"/>
        <v>0.02778105539544049</v>
      </c>
    </row>
    <row r="33" spans="2:10" ht="12.75">
      <c r="B33">
        <f t="shared" si="6"/>
        <v>80</v>
      </c>
      <c r="C33" s="8">
        <f t="shared" si="0"/>
        <v>69.71370023173351</v>
      </c>
      <c r="D33" s="4">
        <f t="shared" si="7"/>
        <v>73.91040081898042</v>
      </c>
      <c r="E33" s="5">
        <f t="shared" si="8"/>
        <v>73.91040081898042</v>
      </c>
      <c r="F33" s="6">
        <f t="shared" si="9"/>
        <v>0.02128619543586636</v>
      </c>
      <c r="G33" s="3">
        <f t="shared" si="5"/>
        <v>10.64309771793318</v>
      </c>
      <c r="J33" s="7">
        <f t="shared" si="2"/>
        <v>0.02900244128136792</v>
      </c>
    </row>
    <row r="34" spans="2:10" ht="12.75">
      <c r="B34">
        <f t="shared" si="6"/>
        <v>85</v>
      </c>
      <c r="C34" s="8">
        <f t="shared" si="0"/>
        <v>67.63222343719616</v>
      </c>
      <c r="D34" s="4">
        <f t="shared" si="7"/>
        <v>72.43179442992246</v>
      </c>
      <c r="E34" s="5">
        <f t="shared" si="8"/>
        <v>72.43179442992246</v>
      </c>
      <c r="F34" s="6">
        <f t="shared" si="9"/>
        <v>0.022164129095556276</v>
      </c>
      <c r="G34" s="3">
        <f t="shared" si="5"/>
        <v>11.082064547778138</v>
      </c>
      <c r="J34" s="7">
        <f t="shared" si="2"/>
        <v>0.030198625892695428</v>
      </c>
    </row>
    <row r="35" spans="2:10" ht="12.75">
      <c r="B35">
        <f t="shared" si="6"/>
        <v>90</v>
      </c>
      <c r="C35" s="8">
        <f t="shared" si="0"/>
        <v>65.72670690061993</v>
      </c>
      <c r="D35" s="4">
        <f>($C$4*($C$5*1000)^4/($C$8*384*$C$10)*12/B35)^(1/3)</f>
        <v>71.06482921494856</v>
      </c>
      <c r="E35" s="5">
        <f t="shared" si="8"/>
        <v>71.06482921494856</v>
      </c>
      <c r="F35" s="6">
        <f t="shared" si="9"/>
        <v>0.023025004665643334</v>
      </c>
      <c r="G35" s="3">
        <f t="shared" si="5"/>
        <v>11.512502332821667</v>
      </c>
      <c r="J35" s="7">
        <f t="shared" si="2"/>
        <v>0.03137156885693904</v>
      </c>
    </row>
    <row r="36" spans="2:10" ht="12.75">
      <c r="B36">
        <f>B35+5</f>
        <v>95</v>
      </c>
      <c r="C36" s="8">
        <f t="shared" si="0"/>
        <v>63.973678797981975</v>
      </c>
      <c r="D36" s="4">
        <f>($C$4*($C$5*1000)^4/($C$8*384*$C$10)*12/B36)^(1/3)</f>
        <v>69.795542093599</v>
      </c>
      <c r="E36" s="5">
        <f>MAX(C36:D36)</f>
        <v>69.795542093599</v>
      </c>
      <c r="F36" s="6">
        <f>B36*E36*$C$5/1000000</f>
        <v>0.023870075396010857</v>
      </c>
      <c r="G36" s="3">
        <f t="shared" si="5"/>
        <v>11.935037698005429</v>
      </c>
      <c r="J36" s="7">
        <f t="shared" si="2"/>
        <v>0.03252297772706479</v>
      </c>
    </row>
    <row r="37" spans="2:10" ht="12.75">
      <c r="B37">
        <f>B36+5</f>
        <v>100</v>
      </c>
      <c r="C37" s="8">
        <f t="shared" si="0"/>
        <v>62.35382907247959</v>
      </c>
      <c r="D37" s="4">
        <f>($C$4*($C$5*1000)^4/($C$8*384*$C$10)*12/B37)^(1/3)</f>
        <v>68.61233822584481</v>
      </c>
      <c r="E37" s="5">
        <f>MAX(C37:D37)</f>
        <v>68.61233822584481</v>
      </c>
      <c r="F37" s="6">
        <f>B37*E37*$C$5/1000000</f>
        <v>0.02470044176130413</v>
      </c>
      <c r="G37" s="3">
        <f t="shared" si="5"/>
        <v>12.350220880652065</v>
      </c>
      <c r="J37" s="7">
        <f t="shared" si="2"/>
        <v>0.03365435189977688</v>
      </c>
    </row>
    <row r="38" spans="2:10" ht="12.75">
      <c r="B38">
        <v>400</v>
      </c>
      <c r="C38" s="8">
        <f t="shared" si="0"/>
        <v>31.176914536239796</v>
      </c>
      <c r="D38" s="4">
        <f>($C$4*($C$5*1000)^4/($C$8*384*$C$10)*12/B38)^(1/3)</f>
        <v>43.22306460662429</v>
      </c>
      <c r="E38" s="5">
        <f>MAX(C38:D38)</f>
        <v>43.22306460662429</v>
      </c>
      <c r="F38" s="6">
        <f>B38*E38*$C$5/1000000</f>
        <v>0.06224121303353898</v>
      </c>
      <c r="G38" s="3">
        <f t="shared" si="5"/>
        <v>31.12060651676949</v>
      </c>
      <c r="J38" s="7">
        <f>G38*9.81/$E$5</f>
        <v>0.08480365275819687</v>
      </c>
    </row>
    <row r="40" ht="12.75">
      <c r="B40" s="2" t="s">
        <v>33</v>
      </c>
    </row>
    <row r="41" ht="12.75">
      <c r="B41" s="12" t="s">
        <v>46</v>
      </c>
    </row>
    <row r="42" ht="12.75">
      <c r="B42" s="12" t="s">
        <v>47</v>
      </c>
    </row>
    <row r="43" ht="12.75">
      <c r="B43" s="12" t="s">
        <v>55</v>
      </c>
    </row>
    <row r="44" ht="12.75">
      <c r="B44" s="12" t="s">
        <v>48</v>
      </c>
    </row>
    <row r="45" ht="12.75">
      <c r="B45" s="12" t="s">
        <v>49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uwaterloo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Straube</dc:creator>
  <cp:keywords/>
  <dc:description/>
  <cp:lastModifiedBy>John Straube</cp:lastModifiedBy>
  <dcterms:created xsi:type="dcterms:W3CDTF">2004-10-13T13:25:25Z</dcterms:created>
  <dcterms:modified xsi:type="dcterms:W3CDTF">2004-10-13T14:09:31Z</dcterms:modified>
  <cp:category/>
  <cp:version/>
  <cp:contentType/>
  <cp:contentStatus/>
</cp:coreProperties>
</file>